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kivela/Documents/Jannen dokkarit/Taimi/Kesä 2018/"/>
    </mc:Choice>
  </mc:AlternateContent>
  <xr:revisionPtr revIDLastSave="0" documentId="13_ncr:1_{A1895194-BEFD-6F4F-987D-46879A85CB3D}" xr6:coauthVersionLast="34" xr6:coauthVersionMax="36" xr10:uidLastSave="{00000000-0000-0000-0000-000000000000}"/>
  <bookViews>
    <workbookView xWindow="29540" yWindow="540" windowWidth="36940" windowHeight="18400" xr2:uid="{00000000-000D-0000-FFFF-FFFF00000000}"/>
  </bookViews>
  <sheets>
    <sheet name="Pisteet" sheetId="1" r:id="rId1"/>
  </sheets>
  <calcPr calcId="179021"/>
</workbook>
</file>

<file path=xl/calcChain.xml><?xml version="1.0" encoding="utf-8"?>
<calcChain xmlns="http://schemas.openxmlformats.org/spreadsheetml/2006/main">
  <c r="X16" i="1" l="1"/>
  <c r="U16" i="1"/>
  <c r="R16" i="1"/>
  <c r="O16" i="1"/>
  <c r="L16" i="1"/>
  <c r="I16" i="1"/>
  <c r="F16" i="1"/>
  <c r="X18" i="1"/>
  <c r="U18" i="1"/>
  <c r="R18" i="1"/>
  <c r="O18" i="1"/>
  <c r="L18" i="1"/>
  <c r="I18" i="1"/>
  <c r="F18" i="1"/>
  <c r="X10" i="1"/>
  <c r="U10" i="1"/>
  <c r="R10" i="1"/>
  <c r="O10" i="1"/>
  <c r="L10" i="1"/>
  <c r="I10" i="1"/>
  <c r="F10" i="1"/>
  <c r="X17" i="1"/>
  <c r="U17" i="1"/>
  <c r="R17" i="1"/>
  <c r="O17" i="1"/>
  <c r="L17" i="1"/>
  <c r="I17" i="1"/>
  <c r="X15" i="1"/>
  <c r="U15" i="1"/>
  <c r="O15" i="1"/>
  <c r="L15" i="1"/>
  <c r="I15" i="1"/>
  <c r="F15" i="1"/>
  <c r="X14" i="1"/>
  <c r="U14" i="1"/>
  <c r="R14" i="1"/>
  <c r="O14" i="1"/>
  <c r="L14" i="1"/>
  <c r="I14" i="1"/>
  <c r="F14" i="1"/>
  <c r="C18" i="1" l="1"/>
  <c r="C10" i="1"/>
  <c r="C15" i="1"/>
  <c r="C16" i="1"/>
  <c r="C14" i="1"/>
  <c r="C17" i="1"/>
  <c r="X5" i="1" l="1"/>
  <c r="U5" i="1"/>
  <c r="R5" i="1"/>
  <c r="O5" i="1"/>
  <c r="L3" i="1"/>
  <c r="I3" i="1"/>
  <c r="F3" i="1"/>
  <c r="X8" i="1" l="1"/>
  <c r="X12" i="1"/>
  <c r="X3" i="1"/>
  <c r="X7" i="1"/>
  <c r="X4" i="1"/>
  <c r="X9" i="1"/>
  <c r="X11" i="1"/>
  <c r="X2" i="1"/>
  <c r="X6" i="1"/>
  <c r="U8" i="1"/>
  <c r="U12" i="1"/>
  <c r="U3" i="1"/>
  <c r="U7" i="1"/>
  <c r="U4" i="1"/>
  <c r="U9" i="1"/>
  <c r="U11" i="1"/>
  <c r="U2" i="1"/>
  <c r="U6" i="1"/>
  <c r="U13" i="1"/>
  <c r="F13" i="1"/>
  <c r="F5" i="1"/>
  <c r="F7" i="1"/>
  <c r="F4" i="1"/>
  <c r="F9" i="1"/>
  <c r="F8" i="1"/>
  <c r="F2" i="1"/>
  <c r="F6" i="1"/>
  <c r="O12" i="1"/>
  <c r="O11" i="1"/>
  <c r="O3" i="1"/>
  <c r="O7" i="1"/>
  <c r="O4" i="1"/>
  <c r="O9" i="1"/>
  <c r="O8" i="1"/>
  <c r="O2" i="1"/>
  <c r="O6" i="1"/>
  <c r="O13" i="1"/>
  <c r="R8" i="1"/>
  <c r="R12" i="1"/>
  <c r="R3" i="1"/>
  <c r="R7" i="1"/>
  <c r="R4" i="1"/>
  <c r="R9" i="1"/>
  <c r="R11" i="1"/>
  <c r="R2" i="1"/>
  <c r="R6" i="1"/>
  <c r="L12" i="1"/>
  <c r="L13" i="1"/>
  <c r="L5" i="1"/>
  <c r="L7" i="1"/>
  <c r="L4" i="1"/>
  <c r="L9" i="1"/>
  <c r="L8" i="1"/>
  <c r="L2" i="1"/>
  <c r="L6" i="1"/>
  <c r="I12" i="1"/>
  <c r="I13" i="1"/>
  <c r="I5" i="1"/>
  <c r="I7" i="1"/>
  <c r="I4" i="1"/>
  <c r="I9" i="1"/>
  <c r="I8" i="1"/>
  <c r="I2" i="1"/>
  <c r="I6" i="1"/>
  <c r="R13" i="1"/>
  <c r="I11" i="1"/>
  <c r="L11" i="1"/>
  <c r="C3" i="1" l="1"/>
  <c r="C11" i="1"/>
  <c r="C9" i="1"/>
  <c r="C13" i="1"/>
  <c r="C6" i="1"/>
  <c r="C4" i="1"/>
  <c r="C12" i="1"/>
  <c r="C2" i="1"/>
  <c r="C7" i="1"/>
  <c r="C8" i="1"/>
  <c r="C5" i="1"/>
</calcChain>
</file>

<file path=xl/sharedStrings.xml><?xml version="1.0" encoding="utf-8"?>
<sst xmlns="http://schemas.openxmlformats.org/spreadsheetml/2006/main" count="67" uniqueCount="65">
  <si>
    <t xml:space="preserve"> </t>
  </si>
  <si>
    <t>100m aidat</t>
  </si>
  <si>
    <t>Korkeus</t>
  </si>
  <si>
    <t>Kuula</t>
  </si>
  <si>
    <t>200m</t>
  </si>
  <si>
    <t>Pituus</t>
  </si>
  <si>
    <t>Keihäs</t>
  </si>
  <si>
    <t>800m</t>
  </si>
  <si>
    <t>Pisteet</t>
  </si>
  <si>
    <t>Nimi</t>
  </si>
  <si>
    <t>45,18</t>
  </si>
  <si>
    <t>11,15</t>
  </si>
  <si>
    <t>Annina W</t>
  </si>
  <si>
    <t>Janne K</t>
  </si>
  <si>
    <t>7,17</t>
  </si>
  <si>
    <t>20,79</t>
  </si>
  <si>
    <t>2.38,2</t>
  </si>
  <si>
    <t>2.40,0</t>
  </si>
  <si>
    <t>Janne M</t>
  </si>
  <si>
    <t>44,66</t>
  </si>
  <si>
    <t>2.54,8</t>
  </si>
  <si>
    <t>11,81</t>
  </si>
  <si>
    <t>Jani S</t>
  </si>
  <si>
    <t>12,47</t>
  </si>
  <si>
    <t>43,26</t>
  </si>
  <si>
    <t>3.02,5</t>
  </si>
  <si>
    <t>45,33</t>
  </si>
  <si>
    <t>12,78</t>
  </si>
  <si>
    <t>Ville S (5 lajia)</t>
  </si>
  <si>
    <t>Jonna M</t>
  </si>
  <si>
    <t>5,21</t>
  </si>
  <si>
    <t>10,15</t>
  </si>
  <si>
    <t>3.47,5</t>
  </si>
  <si>
    <t>7,48</t>
  </si>
  <si>
    <t>9,82</t>
  </si>
  <si>
    <t>4.40</t>
  </si>
  <si>
    <t>9,38</t>
  </si>
  <si>
    <t>15,32</t>
  </si>
  <si>
    <t>3.02,8</t>
  </si>
  <si>
    <t>Jill B-P (6 lajia)</t>
  </si>
  <si>
    <t>Juha P (6 lajia)</t>
  </si>
  <si>
    <t>17,19</t>
  </si>
  <si>
    <t>4.08,8</t>
  </si>
  <si>
    <t>Juha T (6 lajia)</t>
  </si>
  <si>
    <t>Minna V (6 lajia)</t>
  </si>
  <si>
    <t>Kiekko (lisälaji)</t>
  </si>
  <si>
    <t>10,44</t>
  </si>
  <si>
    <t>30,48</t>
  </si>
  <si>
    <t>3.03,3</t>
  </si>
  <si>
    <t>4,47</t>
  </si>
  <si>
    <t>8,81</t>
  </si>
  <si>
    <t>3.33,8</t>
  </si>
  <si>
    <t>Niilo P (6 lajia)</t>
  </si>
  <si>
    <t>Aleksis K (6 lajia)</t>
  </si>
  <si>
    <t>7,32</t>
  </si>
  <si>
    <t>3,99</t>
  </si>
  <si>
    <t>6,55</t>
  </si>
  <si>
    <t>Joona M (4 lajia)</t>
  </si>
  <si>
    <t>6,62</t>
  </si>
  <si>
    <t>Tapio H (1 laji)</t>
  </si>
  <si>
    <t>14,87</t>
  </si>
  <si>
    <t>5,64</t>
  </si>
  <si>
    <t>Rene T (1 laji)</t>
  </si>
  <si>
    <t>Aleksanteri S (4 lajia)</t>
  </si>
  <si>
    <t>Rasmus T (3 lajia)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</si>
</sst>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6"/>
  <sheetViews>
    <sheetView tabSelected="1" zoomScaleNormal="100" workbookViewId="0">
      <selection activeCell="Z22" sqref="Z22"/>
    </sheetView>
  </sheetViews>
  <sheetFormatPr baseColWidth="10" defaultColWidth="9.1640625" defaultRowHeight="15" x14ac:dyDescent="0.2"/>
  <cols>
    <col min="1" max="1" width="3.1640625" style="11" bestFit="1" customWidth="1"/>
    <col min="2" max="2" width="24.83203125" style="11" bestFit="1" customWidth="1"/>
    <col min="3" max="3" width="6.6640625" style="18" bestFit="1" customWidth="1"/>
    <col min="4" max="4" width="3.33203125" style="18" customWidth="1"/>
    <col min="5" max="5" width="5" style="22" bestFit="1" customWidth="1"/>
    <col min="6" max="6" width="5.1640625" style="22" bestFit="1" customWidth="1"/>
    <col min="7" max="7" width="3.33203125" style="22" customWidth="1"/>
    <col min="8" max="8" width="4.1640625" style="10" bestFit="1" customWidth="1"/>
    <col min="9" max="9" width="5.5" style="10" customWidth="1"/>
    <col min="10" max="10" width="3.33203125" style="10" customWidth="1"/>
    <col min="11" max="11" width="5.5" style="10" bestFit="1" customWidth="1"/>
    <col min="12" max="12" width="5" style="22" bestFit="1" customWidth="1"/>
    <col min="13" max="13" width="3.33203125" style="22" customWidth="1"/>
    <col min="14" max="14" width="5" style="22" bestFit="1" customWidth="1"/>
    <col min="15" max="15" width="7.33203125" style="22" bestFit="1" customWidth="1"/>
    <col min="16" max="16" width="3.33203125" style="22" customWidth="1"/>
    <col min="17" max="17" width="6.33203125" style="22" bestFit="1" customWidth="1"/>
    <col min="18" max="18" width="5.1640625" style="10" bestFit="1" customWidth="1"/>
    <col min="19" max="19" width="3.33203125" style="10" customWidth="1"/>
    <col min="20" max="20" width="4.83203125" style="10" bestFit="1" customWidth="1"/>
    <col min="21" max="21" width="5.1640625" style="10" bestFit="1" customWidth="1"/>
    <col min="22" max="22" width="3.33203125" style="10" customWidth="1"/>
    <col min="23" max="23" width="6.1640625" style="22" bestFit="1" customWidth="1"/>
    <col min="24" max="24" width="5.1640625" style="22" bestFit="1" customWidth="1"/>
    <col min="25" max="25" width="3.6640625" style="22" customWidth="1"/>
    <col min="26" max="26" width="11.1640625" style="10" customWidth="1"/>
    <col min="27" max="27" width="6.1640625" style="10" bestFit="1" customWidth="1"/>
    <col min="28" max="28" width="4.1640625" style="10" bestFit="1" customWidth="1"/>
    <col min="29" max="29" width="6.1640625" style="10" bestFit="1" customWidth="1"/>
    <col min="30" max="31" width="4.1640625" style="10" bestFit="1" customWidth="1"/>
    <col min="32" max="32" width="4.83203125" style="10" customWidth="1"/>
    <col min="33" max="33" width="4.83203125" style="10" bestFit="1" customWidth="1"/>
    <col min="34" max="34" width="4.1640625" style="10" bestFit="1" customWidth="1"/>
    <col min="35" max="35" width="6.1640625" style="10" customWidth="1"/>
    <col min="36" max="36" width="6.1640625" style="10" bestFit="1" customWidth="1"/>
    <col min="37" max="37" width="4.1640625" style="11" bestFit="1" customWidth="1"/>
    <col min="38" max="16384" width="9.1640625" style="11"/>
  </cols>
  <sheetData>
    <row r="1" spans="1:36" s="11" customFormat="1" ht="15" customHeight="1" x14ac:dyDescent="0.2">
      <c r="A1" s="1" t="s">
        <v>0</v>
      </c>
      <c r="B1" s="2" t="s">
        <v>9</v>
      </c>
      <c r="C1" s="3" t="s">
        <v>8</v>
      </c>
      <c r="D1" s="4"/>
      <c r="E1" s="5" t="s">
        <v>1</v>
      </c>
      <c r="F1" s="5"/>
      <c r="G1" s="6"/>
      <c r="H1" s="7" t="s">
        <v>2</v>
      </c>
      <c r="I1" s="7"/>
      <c r="J1" s="8"/>
      <c r="K1" s="9" t="s">
        <v>3</v>
      </c>
      <c r="L1" s="6"/>
      <c r="M1" s="6"/>
      <c r="N1" s="5" t="s">
        <v>4</v>
      </c>
      <c r="O1" s="5"/>
      <c r="P1" s="6"/>
      <c r="Q1" s="7" t="s">
        <v>5</v>
      </c>
      <c r="R1" s="7"/>
      <c r="S1" s="8"/>
      <c r="T1" s="5" t="s">
        <v>6</v>
      </c>
      <c r="U1" s="5"/>
      <c r="V1" s="6"/>
      <c r="W1" s="7" t="s">
        <v>7</v>
      </c>
      <c r="X1" s="7"/>
      <c r="Y1" s="6"/>
      <c r="Z1" s="8" t="s">
        <v>45</v>
      </c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s="11" customFormat="1" x14ac:dyDescent="0.2">
      <c r="A2" s="1">
        <v>1</v>
      </c>
      <c r="B2" s="2" t="s">
        <v>18</v>
      </c>
      <c r="C2" s="3">
        <f>F2+I2+L2+O2+R2+U2+X2</f>
        <v>4073</v>
      </c>
      <c r="D2" s="4"/>
      <c r="E2" s="12">
        <v>18.399999999999999</v>
      </c>
      <c r="F2" s="13">
        <f>IF(AND(E2&gt;1,NOT(E2="NH"),NOT(E2="NM"),NOT(E2="DNS"),NOT(E2="-")),ROUNDDOWN(9.23075*(26.7-E2)^1.835,0),0)</f>
        <v>448</v>
      </c>
      <c r="G2" s="13"/>
      <c r="H2" s="14">
        <v>155</v>
      </c>
      <c r="I2" s="13">
        <f>IF(AND(H2&gt;1,NOT(H2="NH"),NOT(H2="NM"),NOT(H2="DNS"),NOT(H2="-")),ROUNDDOWN(1.84523*(H2-75)^1.348,0),0)</f>
        <v>678</v>
      </c>
      <c r="J2" s="13"/>
      <c r="K2" s="15" t="s">
        <v>21</v>
      </c>
      <c r="L2" s="13">
        <f>IF(AND(K2&gt;1,NOT(K2="NH"),NOT(K2="NM"),NOT(K2="DNS"),NOT(K2="-")),ROUNDDOWN(56.0211*(K2-1.5)^1.05,0),0)</f>
        <v>649</v>
      </c>
      <c r="M2" s="13"/>
      <c r="N2" s="12">
        <v>28.3</v>
      </c>
      <c r="O2" s="13">
        <f>IF(AND(N2&gt;1,NOT(N2="NH"),NOT(N2="NM"),NOT(N2="DNS"),NOT(N2="-")),ROUNDDOWN(4.990087*(42.5-N2)^1.81,0),0)</f>
        <v>607</v>
      </c>
      <c r="P2" s="13"/>
      <c r="Q2" s="14">
        <v>485</v>
      </c>
      <c r="R2" s="13">
        <f>IF(AND(Q2&gt;1,NOT(Q2="NH"),NOT(Q2="NM"),NOT(Q2="DNS"),NOT(Q2="-")),ROUNDDOWN(0.188807*(Q2-210)^1.41,0),0)</f>
        <v>519</v>
      </c>
      <c r="S2" s="13"/>
      <c r="T2" s="15" t="s">
        <v>19</v>
      </c>
      <c r="U2" s="13">
        <f>IF(AND(T2&gt;1,NOT(T2="NH"),NOT(T2="NM"),NOT(T2="DNS"),NOT(T2="-")),ROUNDDOWN(15.9803*(T2-3.8)^1.04,0),0)</f>
        <v>757</v>
      </c>
      <c r="V2" s="13"/>
      <c r="W2" s="14" t="s">
        <v>20</v>
      </c>
      <c r="X2" s="13">
        <f>IF(AND(W2&gt;1,NOT(W2="NH"),NOT(W2="NM"),NOT(W2="DNS"),NOT(W2="-")),ROUNDDOWN(0.11193*(254-(MID(W2,1,1)*60+MID(W2,3,5)))^1.88,0),0)</f>
        <v>415</v>
      </c>
      <c r="Y2" s="8"/>
      <c r="Z2" s="8">
        <v>25.75</v>
      </c>
      <c r="AA2" s="10"/>
      <c r="AB2" s="10"/>
      <c r="AC2" s="10"/>
      <c r="AD2" s="10"/>
      <c r="AE2" s="10"/>
      <c r="AF2" s="10"/>
    </row>
    <row r="3" spans="1:36" s="11" customFormat="1" x14ac:dyDescent="0.2">
      <c r="A3" s="1">
        <v>2</v>
      </c>
      <c r="B3" s="2" t="s">
        <v>13</v>
      </c>
      <c r="C3" s="3">
        <f t="shared" ref="C3:C13" si="0">F3+I3+L3+O3+R3+U3+X3</f>
        <v>4063</v>
      </c>
      <c r="D3" s="4"/>
      <c r="E3" s="12">
        <v>17.8</v>
      </c>
      <c r="F3" s="13">
        <f t="shared" ref="F3:F13" si="1">IF(AND(E3&gt;1,NOT(E3="NH"),NOT(E3="NM"),NOT(E3="DNS"),NOT(E3="-")),ROUNDDOWN(9.23075*(26.7-E3)^1.835,0),0)</f>
        <v>509</v>
      </c>
      <c r="G3" s="13"/>
      <c r="H3" s="14">
        <v>150</v>
      </c>
      <c r="I3" s="13">
        <f t="shared" ref="I3:I13" si="2">IF(AND(H3&gt;1,NOT(H3="NH"),NOT(H3="NM"),NOT(H3="DNS"),NOT(H3="-")),ROUNDDOWN(1.84523*(H3-75)^1.348,0),0)</f>
        <v>621</v>
      </c>
      <c r="J3" s="13"/>
      <c r="K3" s="15" t="s">
        <v>11</v>
      </c>
      <c r="L3" s="13">
        <f t="shared" ref="L3:L13" si="3">IF(AND(K3&gt;1,NOT(K3="NH"),NOT(K3="NM"),NOT(K3="DNS"),NOT(K3="-")),ROUNDDOWN(56.0211*(K3-1.5)^1.05,0),0)</f>
        <v>605</v>
      </c>
      <c r="M3" s="13"/>
      <c r="N3" s="12">
        <v>29.77</v>
      </c>
      <c r="O3" s="13">
        <f t="shared" ref="O3:O13" si="4">IF(AND(N3&gt;1,NOT(N3="NH"),NOT(N3="NM"),NOT(N3="DNS"),NOT(N3="-")),ROUNDDOWN(4.990087*(42.5-N3)^1.81,0),0)</f>
        <v>498</v>
      </c>
      <c r="P3" s="13"/>
      <c r="Q3" s="14">
        <v>466</v>
      </c>
      <c r="R3" s="13">
        <f t="shared" ref="R3:R13" si="5">IF(AND(Q3&gt;1,NOT(Q3="NH"),NOT(Q3="NM"),NOT(Q3="DNS"),NOT(Q3="-")),ROUNDDOWN(0.188807*(Q3-210)^1.41,0),0)</f>
        <v>469</v>
      </c>
      <c r="S3" s="13"/>
      <c r="T3" s="15" t="s">
        <v>10</v>
      </c>
      <c r="U3" s="13">
        <f t="shared" ref="U3:U13" si="6">IF(AND(T3&gt;1,NOT(T3="NH"),NOT(T3="NM"),NOT(T3="DNS"),NOT(T3="-")),ROUNDDOWN(15.9803*(T3-3.8)^1.04,0),0)</f>
        <v>767</v>
      </c>
      <c r="V3" s="13"/>
      <c r="W3" s="14" t="s">
        <v>16</v>
      </c>
      <c r="X3" s="13">
        <f t="shared" ref="X3:X12" si="7">IF(AND(W3&gt;1,NOT(W3="NH"),NOT(W3="NM"),NOT(W3="DNS"),NOT(W3="-")),ROUNDDOWN(0.11193*(254-(MID(W3,1,1)*60+MID(W3,3,5)))^1.88,0),0)</f>
        <v>594</v>
      </c>
      <c r="Y3" s="8"/>
      <c r="Z3" s="8">
        <v>34.26</v>
      </c>
      <c r="AA3" s="10"/>
      <c r="AB3" s="10"/>
      <c r="AC3" s="10"/>
      <c r="AD3" s="10"/>
      <c r="AE3" s="10"/>
      <c r="AF3" s="10"/>
    </row>
    <row r="4" spans="1:36" s="11" customFormat="1" x14ac:dyDescent="0.2">
      <c r="A4" s="1">
        <v>3</v>
      </c>
      <c r="B4" s="2" t="s">
        <v>28</v>
      </c>
      <c r="C4" s="3">
        <f>F4+I4+L4+O4+R4+U4+X4</f>
        <v>3825</v>
      </c>
      <c r="D4" s="4"/>
      <c r="E4" s="12">
        <v>15.1</v>
      </c>
      <c r="F4" s="13">
        <f>IF(AND(E4&gt;1,NOT(E4="NH"),NOT(E4="NM"),NOT(E4="DNS"),NOT(E4="-")),ROUNDDOWN(9.23075*(26.7-E4)^1.835,0),0)</f>
        <v>828</v>
      </c>
      <c r="G4" s="13"/>
      <c r="H4" s="14"/>
      <c r="I4" s="13">
        <f>IF(AND(H4&gt;1,NOT(H4="NH"),NOT(H4="NM"),NOT(H4="DNS"),NOT(H4="-")),ROUNDDOWN(1.84523*(H4-75)^1.348,0),0)</f>
        <v>0</v>
      </c>
      <c r="J4" s="13"/>
      <c r="K4" s="15" t="s">
        <v>27</v>
      </c>
      <c r="L4" s="13">
        <f>IF(AND(K4&gt;1,NOT(K4="NH"),NOT(K4="NM"),NOT(K4="DNS"),NOT(K4="-")),ROUNDDOWN(56.0211*(K4-1.5)^1.05,0),0)</f>
        <v>713</v>
      </c>
      <c r="M4" s="13"/>
      <c r="N4" s="12">
        <v>26.8</v>
      </c>
      <c r="O4" s="13">
        <f>IF(AND(N4&gt;1,NOT(N4="NH"),NOT(N4="NM"),NOT(N4="DNS"),NOT(N4="-")),ROUNDDOWN(4.990087*(42.5-N4)^1.81,0),0)</f>
        <v>728</v>
      </c>
      <c r="P4" s="13"/>
      <c r="Q4" s="14">
        <v>579</v>
      </c>
      <c r="R4" s="13">
        <f>IF(AND(Q4&gt;1,NOT(Q4="NH"),NOT(Q4="NM"),NOT(Q4="DNS"),NOT(Q4="-")),ROUNDDOWN(0.188807*(Q4-210)^1.41,0),0)</f>
        <v>786</v>
      </c>
      <c r="S4" s="13"/>
      <c r="T4" s="15" t="s">
        <v>26</v>
      </c>
      <c r="U4" s="13">
        <f>IF(AND(T4&gt;1,NOT(T4="NH"),NOT(T4="NM"),NOT(T4="DNS"),NOT(T4="-")),ROUNDDOWN(15.9803*(T4-3.8)^1.04,0),0)</f>
        <v>770</v>
      </c>
      <c r="V4" s="13"/>
      <c r="W4" s="14"/>
      <c r="X4" s="13">
        <f>IF(AND(W4&gt;1,NOT(W4="NH"),NOT(W4="NM"),NOT(W4="DNS"),NOT(W4="-")),ROUNDDOWN(0.11193*(254-(MID(W4,1,1)*60+MID(W4,3,5)))^1.88,0),0)</f>
        <v>0</v>
      </c>
      <c r="Y4" s="8"/>
      <c r="Z4" s="8">
        <v>42.2</v>
      </c>
      <c r="AA4" s="10"/>
      <c r="AB4" s="10"/>
      <c r="AC4" s="10"/>
      <c r="AD4" s="10"/>
      <c r="AE4" s="10"/>
      <c r="AF4" s="10"/>
    </row>
    <row r="5" spans="1:36" s="11" customFormat="1" x14ac:dyDescent="0.2">
      <c r="A5" s="1">
        <v>4</v>
      </c>
      <c r="B5" s="2" t="s">
        <v>22</v>
      </c>
      <c r="C5" s="3">
        <f>F5+I5+L5+O5+R5+U5+X5</f>
        <v>3113</v>
      </c>
      <c r="D5" s="4"/>
      <c r="E5" s="12">
        <v>23.1</v>
      </c>
      <c r="F5" s="13">
        <f>IF(AND(E5&gt;1,NOT(E5="NH"),NOT(E5="NM"),NOT(E5="DNS"),NOT(E5="-")),ROUNDDOWN(9.23075*(26.7-E5)^1.835,0),0)</f>
        <v>96</v>
      </c>
      <c r="G5" s="13"/>
      <c r="H5" s="14">
        <v>135</v>
      </c>
      <c r="I5" s="13">
        <f>IF(AND(H5&gt;1,NOT(H5="NH"),NOT(H5="NM"),NOT(H5="DNS"),NOT(H5="-")),ROUNDDOWN(1.84523*(H5-75)^1.348,0),0)</f>
        <v>460</v>
      </c>
      <c r="J5" s="13"/>
      <c r="K5" s="15" t="s">
        <v>23</v>
      </c>
      <c r="L5" s="13">
        <f>IF(AND(K5&gt;1,NOT(K5="NH"),NOT(K5="NM"),NOT(K5="DNS"),NOT(K5="-")),ROUNDDOWN(56.0211*(K5-1.5)^1.05,0),0)</f>
        <v>692</v>
      </c>
      <c r="M5" s="13"/>
      <c r="N5" s="12">
        <v>29.7</v>
      </c>
      <c r="O5" s="13">
        <f>IF(AND(N5&gt;1,NOT(N5="NH"),NOT(N5="NM"),NOT(N5="DNS"),NOT(N5="-")),ROUNDDOWN(4.990087*(42.5-N5)^1.81,0),0)</f>
        <v>503</v>
      </c>
      <c r="P5" s="13"/>
      <c r="Q5" s="14">
        <v>392</v>
      </c>
      <c r="R5" s="13">
        <f>IF(AND(Q5&gt;1,NOT(Q5="NH"),NOT(Q5="NM"),NOT(Q5="DNS"),NOT(Q5="-")),ROUNDDOWN(0.188807*(Q5-210)^1.41,0),0)</f>
        <v>290</v>
      </c>
      <c r="S5" s="13"/>
      <c r="T5" s="15" t="s">
        <v>24</v>
      </c>
      <c r="U5" s="13">
        <f>IF(AND(T5&gt;1,NOT(T5="NH"),NOT(T5="NM"),NOT(T5="DNS"),NOT(T5="-")),ROUNDDOWN(15.9803*(T5-3.8)^1.04,0),0)</f>
        <v>730</v>
      </c>
      <c r="V5" s="13"/>
      <c r="W5" s="14" t="s">
        <v>25</v>
      </c>
      <c r="X5" s="13">
        <f>IF(AND(W5&gt;1,NOT(W5="NH"),NOT(W5="NM"),NOT(W5="DNS"),NOT(W5="-")),ROUNDDOWN(0.11193*(254-(MID(W5,1,1)*60+MID(W5,3,5)))^1.88,0),0)</f>
        <v>342</v>
      </c>
      <c r="Y5" s="8"/>
      <c r="Z5" s="8">
        <v>30.45</v>
      </c>
      <c r="AA5" s="10"/>
      <c r="AB5" s="10"/>
      <c r="AC5" s="10"/>
      <c r="AD5" s="10"/>
      <c r="AE5" s="10"/>
      <c r="AF5" s="10"/>
    </row>
    <row r="6" spans="1:36" s="11" customFormat="1" x14ac:dyDescent="0.2">
      <c r="A6" s="1">
        <v>5</v>
      </c>
      <c r="B6" s="2" t="s">
        <v>12</v>
      </c>
      <c r="C6" s="3">
        <f t="shared" si="0"/>
        <v>3064</v>
      </c>
      <c r="D6" s="4"/>
      <c r="E6" s="12">
        <v>18.399999999999999</v>
      </c>
      <c r="F6" s="13">
        <f t="shared" si="1"/>
        <v>448</v>
      </c>
      <c r="G6" s="13"/>
      <c r="H6" s="14">
        <v>135</v>
      </c>
      <c r="I6" s="13">
        <f t="shared" si="2"/>
        <v>460</v>
      </c>
      <c r="J6" s="13"/>
      <c r="K6" s="15" t="s">
        <v>14</v>
      </c>
      <c r="L6" s="13">
        <f t="shared" si="3"/>
        <v>346</v>
      </c>
      <c r="M6" s="13"/>
      <c r="N6" s="12">
        <v>28.01</v>
      </c>
      <c r="O6" s="13">
        <f t="shared" si="4"/>
        <v>630</v>
      </c>
      <c r="P6" s="13"/>
      <c r="Q6" s="14">
        <v>398</v>
      </c>
      <c r="R6" s="13">
        <f t="shared" si="5"/>
        <v>303</v>
      </c>
      <c r="S6" s="13"/>
      <c r="T6" s="15" t="s">
        <v>15</v>
      </c>
      <c r="U6" s="13">
        <f t="shared" si="6"/>
        <v>304</v>
      </c>
      <c r="V6" s="13"/>
      <c r="W6" s="14" t="s">
        <v>17</v>
      </c>
      <c r="X6" s="13">
        <f t="shared" si="7"/>
        <v>573</v>
      </c>
      <c r="Y6" s="13"/>
      <c r="Z6" s="8">
        <v>14.86</v>
      </c>
      <c r="AA6" s="10"/>
      <c r="AB6" s="10"/>
      <c r="AC6" s="10"/>
      <c r="AD6" s="10"/>
      <c r="AE6" s="10"/>
      <c r="AF6" s="10"/>
    </row>
    <row r="7" spans="1:36" s="11" customFormat="1" x14ac:dyDescent="0.2">
      <c r="A7" s="1">
        <v>6</v>
      </c>
      <c r="B7" s="2" t="s">
        <v>43</v>
      </c>
      <c r="C7" s="3">
        <f>F7+I7+L7+O7+R7+U7+X7</f>
        <v>1974</v>
      </c>
      <c r="D7" s="4"/>
      <c r="E7" s="12">
        <v>25.3</v>
      </c>
      <c r="F7" s="13">
        <f>IF(AND(E7&gt;1,NOT(E7="NH"),NOT(E7="NM"),NOT(E7="DNS"),NOT(E7="-")),ROUNDDOWN(9.23075*(26.7-E7)^1.835,0),0)</f>
        <v>17</v>
      </c>
      <c r="G7" s="13"/>
      <c r="H7" s="14"/>
      <c r="I7" s="13">
        <f>IF(AND(H7&gt;1,NOT(H7="NH"),NOT(H7="NM"),NOT(H7="DNS"),NOT(H7="-")),ROUNDDOWN(1.84523*(H7-75)^1.348,0),0)</f>
        <v>0</v>
      </c>
      <c r="J7" s="13"/>
      <c r="K7" s="15" t="s">
        <v>46</v>
      </c>
      <c r="L7" s="13">
        <f>IF(AND(K7&gt;1,NOT(K7="NH"),NOT(K7="NM"),NOT(K7="DNS"),NOT(K7="-")),ROUNDDOWN(56.0211*(K7-1.5)^1.05,0),0)</f>
        <v>558</v>
      </c>
      <c r="M7" s="13"/>
      <c r="N7" s="12">
        <v>32.4</v>
      </c>
      <c r="O7" s="13">
        <f>IF(AND(N7&gt;1,NOT(N7="NH"),NOT(N7="NM"),NOT(N7="DNS"),NOT(N7="-")),ROUNDDOWN(4.990087*(42.5-N7)^1.81,0),0)</f>
        <v>328</v>
      </c>
      <c r="P7" s="13"/>
      <c r="Q7" s="14">
        <v>374</v>
      </c>
      <c r="R7" s="13">
        <f>IF(AND(Q7&gt;1,NOT(Q7="NH"),NOT(Q7="NM"),NOT(Q7="DNS"),NOT(Q7="-")),ROUNDDOWN(0.188807*(Q7-210)^1.41,0),0)</f>
        <v>250</v>
      </c>
      <c r="S7" s="13"/>
      <c r="T7" s="15" t="s">
        <v>47</v>
      </c>
      <c r="U7" s="13">
        <f>IF(AND(T7&gt;1,NOT(T7="NH"),NOT(T7="NM"),NOT(T7="DNS"),NOT(T7="-")),ROUNDDOWN(15.9803*(T7-3.8)^1.04,0),0)</f>
        <v>486</v>
      </c>
      <c r="V7" s="13"/>
      <c r="W7" s="14" t="s">
        <v>48</v>
      </c>
      <c r="X7" s="13">
        <f>IF(AND(W7&gt;1,NOT(W7="NH"),NOT(W7="NM"),NOT(W7="DNS"),NOT(W7="-")),ROUNDDOWN(0.11193*(254-(MID(W7,1,1)*60+MID(W7,3,5)))^1.88,0),0)</f>
        <v>335</v>
      </c>
      <c r="Y7" s="8"/>
      <c r="Z7" s="8"/>
      <c r="AA7" s="10"/>
      <c r="AB7" s="10"/>
      <c r="AC7" s="10"/>
      <c r="AD7" s="10"/>
      <c r="AE7" s="10"/>
      <c r="AF7" s="10"/>
    </row>
    <row r="8" spans="1:36" s="11" customFormat="1" x14ac:dyDescent="0.2">
      <c r="A8" s="1">
        <v>7</v>
      </c>
      <c r="B8" s="2" t="s">
        <v>40</v>
      </c>
      <c r="C8" s="3">
        <f>F8+I8+L8+O8+R8+U8+X8</f>
        <v>1578</v>
      </c>
      <c r="D8" s="4"/>
      <c r="E8" s="12">
        <v>23.8</v>
      </c>
      <c r="F8" s="13">
        <f>IF(AND(E8&gt;1,NOT(E8="NH"),NOT(E8="NM"),NOT(E8="DNS"),NOT(E8="-")),ROUNDDOWN(9.23075*(26.7-E8)^1.835,0),0)</f>
        <v>65</v>
      </c>
      <c r="G8" s="13"/>
      <c r="H8" s="14"/>
      <c r="I8" s="13">
        <f>IF(AND(H8&gt;1,NOT(H8="NH"),NOT(H8="NM"),NOT(H8="DNS"),NOT(H8="-")),ROUNDDOWN(1.84523*(H8-75)^1.348,0),0)</f>
        <v>0</v>
      </c>
      <c r="J8" s="13"/>
      <c r="K8" s="15" t="s">
        <v>36</v>
      </c>
      <c r="L8" s="13">
        <f>IF(AND(K8&gt;1,NOT(K8="NH"),NOT(K8="NM"),NOT(K8="DNS"),NOT(K8="-")),ROUNDDOWN(56.0211*(K8-1.5)^1.05,0),0)</f>
        <v>489</v>
      </c>
      <c r="M8" s="13"/>
      <c r="N8" s="12">
        <v>33.200000000000003</v>
      </c>
      <c r="O8" s="13">
        <f>IF(AND(N8&gt;1,NOT(N8="NH"),NOT(N8="NM"),NOT(N8="DNS"),NOT(N8="-")),ROUNDDOWN(4.990087*(42.5-N8)^1.81,0),0)</f>
        <v>282</v>
      </c>
      <c r="P8" s="13"/>
      <c r="Q8" s="14">
        <v>350</v>
      </c>
      <c r="R8" s="13">
        <f>IF(AND(Q8&gt;1,NOT(Q8="NH"),NOT(Q8="NM"),NOT(Q8="DNS"),NOT(Q8="-")),ROUNDDOWN(0.188807*(Q8-210)^1.41,0),0)</f>
        <v>200</v>
      </c>
      <c r="S8" s="13"/>
      <c r="T8" s="15" t="s">
        <v>37</v>
      </c>
      <c r="U8" s="13">
        <f>IF(AND(T8&gt;1,NOT(T8="NH"),NOT(T8="NM"),NOT(T8="DNS"),NOT(T8="-")),ROUNDDOWN(15.9803*(T8-3.8)^1.04,0),0)</f>
        <v>202</v>
      </c>
      <c r="V8" s="13"/>
      <c r="W8" s="14" t="s">
        <v>38</v>
      </c>
      <c r="X8" s="13">
        <f>IF(AND(W8&gt;1,NOT(W8="NH"),NOT(W8="NM"),NOT(W8="DNS"),NOT(W8="-")),ROUNDDOWN(0.11193*(254-(MID(W8,1,1)*60+MID(W8,3,5)))^1.88,0),0)</f>
        <v>340</v>
      </c>
      <c r="Y8" s="8"/>
      <c r="Z8" s="8"/>
      <c r="AA8" s="10"/>
      <c r="AB8" s="10"/>
      <c r="AC8" s="10"/>
      <c r="AD8" s="10"/>
      <c r="AE8" s="10"/>
      <c r="AF8" s="10"/>
    </row>
    <row r="9" spans="1:36" s="11" customFormat="1" x14ac:dyDescent="0.2">
      <c r="A9" s="1">
        <v>8</v>
      </c>
      <c r="B9" s="2" t="s">
        <v>52</v>
      </c>
      <c r="C9" s="3">
        <f>F9+I9+L9+O9+R9+U9+X9</f>
        <v>1166</v>
      </c>
      <c r="D9" s="4"/>
      <c r="E9" s="12">
        <v>20.6</v>
      </c>
      <c r="F9" s="13">
        <f>IF(AND(E9&gt;1,NOT(E9="NH"),NOT(E9="NM"),NOT(E9="DNS"),NOT(E9="-")),ROUNDDOWN(9.23075*(26.7-E9)^1.835,0),0)</f>
        <v>254</v>
      </c>
      <c r="G9" s="13"/>
      <c r="H9" s="14"/>
      <c r="I9" s="13">
        <f>IF(AND(H9&gt;1,NOT(H9="NH"),NOT(H9="NM"),NOT(H9="DNS"),NOT(H9="-")),ROUNDDOWN(1.84523*(H9-75)^1.348,0),0)</f>
        <v>0</v>
      </c>
      <c r="J9" s="13"/>
      <c r="K9" s="15" t="s">
        <v>49</v>
      </c>
      <c r="L9" s="13">
        <f>IF(AND(K9&gt;1,NOT(K9="NH"),NOT(K9="NM"),NOT(K9="DNS"),NOT(K9="-")),ROUNDDOWN(56.0211*(K9-1.5)^1.05,0),0)</f>
        <v>175</v>
      </c>
      <c r="M9" s="13"/>
      <c r="N9" s="12">
        <v>33.6</v>
      </c>
      <c r="O9" s="13">
        <f>IF(AND(N9&gt;1,NOT(N9="NH"),NOT(N9="NM"),NOT(N9="DNS"),NOT(N9="-")),ROUNDDOWN(4.990087*(42.5-N9)^1.81,0),0)</f>
        <v>260</v>
      </c>
      <c r="P9" s="13"/>
      <c r="Q9" s="14">
        <v>386</v>
      </c>
      <c r="R9" s="13">
        <f>IF(AND(Q9&gt;1,NOT(Q9="NH"),NOT(Q9="NM"),NOT(Q9="DNS"),NOT(Q9="-")),ROUNDDOWN(0.188807*(Q9-210)^1.41,0),0)</f>
        <v>276</v>
      </c>
      <c r="S9" s="13"/>
      <c r="T9" s="15" t="s">
        <v>50</v>
      </c>
      <c r="U9" s="13">
        <f>IF(AND(T9&gt;1,NOT(T9="NH"),NOT(T9="NM"),NOT(T9="DNS"),NOT(T9="-")),ROUNDDOWN(15.9803*(T9-3.8)^1.04,0),0)</f>
        <v>85</v>
      </c>
      <c r="V9" s="13"/>
      <c r="W9" s="14" t="s">
        <v>51</v>
      </c>
      <c r="X9" s="13">
        <f>IF(AND(W9&gt;1,NOT(W9="NH"),NOT(W9="NM"),NOT(W9="DNS"),NOT(W9="-")),ROUNDDOWN(0.11193*(254-(MID(W9,1,1)*60+MID(W9,3,5)))^1.88,0),0)</f>
        <v>116</v>
      </c>
      <c r="Y9" s="8"/>
      <c r="Z9" s="8"/>
      <c r="AA9" s="10"/>
      <c r="AB9" s="10"/>
      <c r="AC9" s="10"/>
      <c r="AD9" s="10"/>
      <c r="AE9" s="10"/>
      <c r="AF9" s="10"/>
    </row>
    <row r="10" spans="1:36" s="11" customFormat="1" x14ac:dyDescent="0.2">
      <c r="A10" s="1">
        <v>9</v>
      </c>
      <c r="B10" s="2" t="s">
        <v>63</v>
      </c>
      <c r="C10" s="3">
        <f>F10+I10+L10+O10+R10+U10+X10</f>
        <v>859</v>
      </c>
      <c r="D10" s="4"/>
      <c r="E10" s="12"/>
      <c r="F10" s="13">
        <f>IF(AND(E10&gt;1,NOT(E10="NH"),NOT(E10="NM"),NOT(E10="DNS"),NOT(E10="-")),ROUNDDOWN(9.23075*(26.7-E10)^1.835,0),0)</f>
        <v>0</v>
      </c>
      <c r="G10" s="13"/>
      <c r="H10" s="14"/>
      <c r="I10" s="13">
        <f>IF(AND(H10&gt;1,NOT(H10="NH"),NOT(H10="NM"),NOT(H10="DNS"),NOT(H10="-")),ROUNDDOWN(1.84523*(H10-75)^1.348,0),0)</f>
        <v>0</v>
      </c>
      <c r="J10" s="13"/>
      <c r="K10" s="15" t="s">
        <v>58</v>
      </c>
      <c r="L10" s="13">
        <f>IF(AND(K10&gt;1,NOT(K10="NH"),NOT(K10="NM"),NOT(K10="DNS"),NOT(K10="-")),ROUNDDOWN(56.0211*(K10-1.5)^1.05,0),0)</f>
        <v>311</v>
      </c>
      <c r="M10" s="13"/>
      <c r="N10" s="12">
        <v>35.200000000000003</v>
      </c>
      <c r="O10" s="13">
        <f>IF(AND(N10&gt;1,NOT(N10="NH"),NOT(N10="NM"),NOT(N10="DNS"),NOT(N10="-")),ROUNDDOWN(4.990087*(42.5-N10)^1.81,0),0)</f>
        <v>182</v>
      </c>
      <c r="P10" s="13"/>
      <c r="Q10" s="14">
        <v>336</v>
      </c>
      <c r="R10" s="13">
        <f>IF(AND(Q10&gt;1,NOT(Q10="NH"),NOT(Q10="NM"),NOT(Q10="DNS"),NOT(Q10="-")),ROUNDDOWN(0.188807*(Q10-210)^1.41,0),0)</f>
        <v>172</v>
      </c>
      <c r="S10" s="13"/>
      <c r="T10" s="15" t="s">
        <v>60</v>
      </c>
      <c r="U10" s="13">
        <f>IF(AND(T10&gt;1,NOT(T10="NH"),NOT(T10="NM"),NOT(T10="DNS"),NOT(T10="-")),ROUNDDOWN(15.9803*(T10-3.8)^1.04,0),0)</f>
        <v>194</v>
      </c>
      <c r="V10" s="13"/>
      <c r="W10" s="14"/>
      <c r="X10" s="13">
        <f>IF(AND(W10&gt;1,NOT(W10="NH"),NOT(W10="NM"),NOT(W10="DNS"),NOT(W10="-")),ROUNDDOWN(0.11193*(254-(MID(W10,1,1)*60+MID(W10,3,5)))^1.88,0),0)</f>
        <v>0</v>
      </c>
      <c r="Y10" s="6"/>
      <c r="Z10" s="8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11" customFormat="1" x14ac:dyDescent="0.2">
      <c r="A11" s="1">
        <v>10</v>
      </c>
      <c r="B11" s="2" t="s">
        <v>44</v>
      </c>
      <c r="C11" s="3">
        <f>F11+I11+L11+O11+R11+U11+X11</f>
        <v>734</v>
      </c>
      <c r="D11" s="4"/>
      <c r="E11" s="12">
        <v>28.7</v>
      </c>
      <c r="F11" s="13">
        <v>0</v>
      </c>
      <c r="G11" s="13"/>
      <c r="H11" s="14"/>
      <c r="I11" s="13">
        <f>IF(AND(H11&gt;1,NOT(H11="NH"),NOT(H11="NM"),NOT(H11="DNS"),NOT(H11="-")),ROUNDDOWN(1.84523*(H11-75)^1.348,0),0)</f>
        <v>0</v>
      </c>
      <c r="J11" s="13"/>
      <c r="K11" s="15" t="s">
        <v>33</v>
      </c>
      <c r="L11" s="13">
        <f>IF(AND(K11&gt;1,NOT(K11="NH"),NOT(K11="NM"),NOT(K11="DNS"),NOT(K11="-")),ROUNDDOWN(56.0211*(K11-1.5)^1.05,0),0)</f>
        <v>366</v>
      </c>
      <c r="M11" s="13"/>
      <c r="N11" s="12">
        <v>38.1</v>
      </c>
      <c r="O11" s="13">
        <f>IF(AND(N11&gt;1,NOT(N11="NH"),NOT(N11="NM"),NOT(N11="DNS"),NOT(N11="-")),ROUNDDOWN(4.990087*(42.5-N11)^1.81,0),0)</f>
        <v>72</v>
      </c>
      <c r="P11" s="13"/>
      <c r="Q11" s="14">
        <v>268</v>
      </c>
      <c r="R11" s="13">
        <f>IF(AND(Q11&gt;1,NOT(Q11="NH"),NOT(Q11="NM"),NOT(Q11="DNS"),NOT(Q11="-")),ROUNDDOWN(0.188807*(Q11-210)^1.41,0),0)</f>
        <v>57</v>
      </c>
      <c r="S11" s="13"/>
      <c r="T11" s="15" t="s">
        <v>41</v>
      </c>
      <c r="U11" s="13">
        <f>IF(AND(T11&gt;1,NOT(T11="NH"),NOT(T11="NM"),NOT(T11="DNS"),NOT(T11="-")),ROUNDDOWN(15.9803*(T11-3.8)^1.04,0),0)</f>
        <v>237</v>
      </c>
      <c r="V11" s="13"/>
      <c r="W11" s="14" t="s">
        <v>42</v>
      </c>
      <c r="X11" s="13">
        <f>IF(AND(W11&gt;1,NOT(W11="NH"),NOT(W11="NM"),NOT(W11="DNS"),NOT(W11="-")),ROUNDDOWN(0.11193*(254-(MID(W11,1,1)*60+MID(W11,3,5)))^1.88,0),0)</f>
        <v>2</v>
      </c>
      <c r="Y11" s="8"/>
      <c r="Z11" s="8">
        <v>15.52</v>
      </c>
      <c r="AA11" s="10"/>
      <c r="AB11" s="10"/>
      <c r="AC11" s="10"/>
      <c r="AD11" s="10"/>
      <c r="AE11" s="10"/>
      <c r="AF11" s="10"/>
    </row>
    <row r="12" spans="1:36" s="11" customFormat="1" x14ac:dyDescent="0.2">
      <c r="A12" s="1">
        <v>11</v>
      </c>
      <c r="B12" s="2" t="s">
        <v>29</v>
      </c>
      <c r="C12" s="3">
        <f t="shared" si="0"/>
        <v>713</v>
      </c>
      <c r="D12" s="4"/>
      <c r="E12" s="12">
        <v>27.9</v>
      </c>
      <c r="F12" s="13">
        <v>0</v>
      </c>
      <c r="G12" s="13"/>
      <c r="H12" s="14">
        <v>110</v>
      </c>
      <c r="I12" s="13">
        <f t="shared" si="2"/>
        <v>222</v>
      </c>
      <c r="J12" s="13"/>
      <c r="K12" s="15" t="s">
        <v>30</v>
      </c>
      <c r="L12" s="13">
        <f t="shared" si="3"/>
        <v>221</v>
      </c>
      <c r="M12" s="13"/>
      <c r="N12" s="12">
        <v>38.4</v>
      </c>
      <c r="O12" s="13">
        <f t="shared" si="4"/>
        <v>64</v>
      </c>
      <c r="P12" s="13"/>
      <c r="Q12" s="14">
        <v>258</v>
      </c>
      <c r="R12" s="13">
        <f t="shared" si="5"/>
        <v>44</v>
      </c>
      <c r="S12" s="13"/>
      <c r="T12" s="15" t="s">
        <v>31</v>
      </c>
      <c r="U12" s="13">
        <f t="shared" si="6"/>
        <v>109</v>
      </c>
      <c r="V12" s="13"/>
      <c r="W12" s="14" t="s">
        <v>32</v>
      </c>
      <c r="X12" s="13">
        <f t="shared" si="7"/>
        <v>53</v>
      </c>
      <c r="Y12" s="8"/>
      <c r="Z12" s="8">
        <v>13.01</v>
      </c>
      <c r="AA12" s="10"/>
      <c r="AB12" s="10"/>
      <c r="AC12" s="10"/>
      <c r="AD12" s="10"/>
      <c r="AE12" s="10"/>
      <c r="AF12" s="10"/>
    </row>
    <row r="13" spans="1:36" s="11" customFormat="1" x14ac:dyDescent="0.2">
      <c r="A13" s="1">
        <v>12</v>
      </c>
      <c r="B13" s="2" t="s">
        <v>39</v>
      </c>
      <c r="C13" s="3">
        <f t="shared" si="0"/>
        <v>512</v>
      </c>
      <c r="D13" s="4"/>
      <c r="E13" s="12">
        <v>25</v>
      </c>
      <c r="F13" s="13">
        <f t="shared" si="1"/>
        <v>24</v>
      </c>
      <c r="G13" s="13"/>
      <c r="H13" s="14"/>
      <c r="I13" s="13">
        <f t="shared" si="2"/>
        <v>0</v>
      </c>
      <c r="J13" s="13"/>
      <c r="K13" s="15" t="s">
        <v>33</v>
      </c>
      <c r="L13" s="13">
        <f t="shared" si="3"/>
        <v>366</v>
      </c>
      <c r="M13" s="13"/>
      <c r="N13" s="12">
        <v>41.9</v>
      </c>
      <c r="O13" s="13">
        <f t="shared" si="4"/>
        <v>1</v>
      </c>
      <c r="P13" s="13"/>
      <c r="Q13" s="14">
        <v>236</v>
      </c>
      <c r="R13" s="13">
        <f t="shared" si="5"/>
        <v>18</v>
      </c>
      <c r="S13" s="13"/>
      <c r="T13" s="15" t="s">
        <v>34</v>
      </c>
      <c r="U13" s="13">
        <f t="shared" si="6"/>
        <v>103</v>
      </c>
      <c r="V13" s="13"/>
      <c r="W13" s="14" t="s">
        <v>35</v>
      </c>
      <c r="X13" s="13">
        <v>0</v>
      </c>
      <c r="Y13" s="8"/>
      <c r="Z13" s="8"/>
      <c r="AA13" s="10"/>
      <c r="AB13" s="10"/>
      <c r="AC13" s="10"/>
      <c r="AD13" s="10"/>
      <c r="AE13" s="10"/>
      <c r="AF13" s="10"/>
    </row>
    <row r="14" spans="1:36" s="11" customFormat="1" x14ac:dyDescent="0.2">
      <c r="A14" s="1">
        <v>12</v>
      </c>
      <c r="B14" s="2" t="s">
        <v>53</v>
      </c>
      <c r="C14" s="3">
        <f>F14+I14+L14+O14+R14+U14+X14</f>
        <v>512</v>
      </c>
      <c r="D14" s="4"/>
      <c r="E14" s="12">
        <v>24.1</v>
      </c>
      <c r="F14" s="13">
        <f>IF(AND(E14&gt;1,NOT(E14="NH"),NOT(E14="NM"),NOT(E14="DNS"),NOT(E14="-")),ROUNDDOWN(9.23075*(26.7-E14)^1.835,0),0)</f>
        <v>53</v>
      </c>
      <c r="G14" s="13"/>
      <c r="H14" s="14">
        <v>100</v>
      </c>
      <c r="I14" s="13">
        <f>IF(AND(H14&gt;1,NOT(H14="NH"),NOT(H14="NM"),NOT(H14="DNS"),NOT(H14="-")),ROUNDDOWN(1.84523*(H14-75)^1.348,0),0)</f>
        <v>141</v>
      </c>
      <c r="J14" s="13"/>
      <c r="K14" s="15"/>
      <c r="L14" s="13">
        <f>IF(AND(K14&gt;1,NOT(K14="NH"),NOT(K14="NM"),NOT(K14="DNS"),NOT(K14="-")),ROUNDDOWN(56.0211*(K14-1.5)^1.05,0),0)</f>
        <v>0</v>
      </c>
      <c r="M14" s="13"/>
      <c r="N14" s="12">
        <v>39.6</v>
      </c>
      <c r="O14" s="13">
        <f>IF(AND(N14&gt;1,NOT(N14="NH"),NOT(N14="NM"),NOT(N14="DNS"),NOT(N14="-")),ROUNDDOWN(4.990087*(42.5-N14)^1.81,0),0)</f>
        <v>34</v>
      </c>
      <c r="P14" s="13"/>
      <c r="Q14" s="14">
        <v>301</v>
      </c>
      <c r="R14" s="13">
        <f>IF(AND(Q14&gt;1,NOT(Q14="NH"),NOT(Q14="NM"),NOT(Q14="DNS"),NOT(Q14="-")),ROUNDDOWN(0.188807*(Q14-210)^1.41,0),0)</f>
        <v>109</v>
      </c>
      <c r="S14" s="13"/>
      <c r="T14" s="15" t="s">
        <v>54</v>
      </c>
      <c r="U14" s="13">
        <f>IF(AND(T14&gt;1,NOT(T14="NH"),NOT(T14="NM"),NOT(T14="DNS"),NOT(T14="-")),ROUNDDOWN(15.9803*(T14-3.8)^1.04,0),0)</f>
        <v>59</v>
      </c>
      <c r="V14" s="13"/>
      <c r="W14" s="14" t="s">
        <v>51</v>
      </c>
      <c r="X14" s="13">
        <f>IF(AND(W14&gt;1,NOT(W14="NH"),NOT(W14="NM"),NOT(W14="DNS"),NOT(W14="-")),ROUNDDOWN(0.11193*(254-(MID(W14,1,1)*60+MID(W14,3,5)))^1.88,0),0)</f>
        <v>116</v>
      </c>
      <c r="Y14" s="6"/>
      <c r="Z14" s="8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11" customFormat="1" x14ac:dyDescent="0.2">
      <c r="A15" s="1">
        <v>14</v>
      </c>
      <c r="B15" s="2" t="s">
        <v>57</v>
      </c>
      <c r="C15" s="3">
        <f>F15+I15+L15+O15+R15+U15+X15</f>
        <v>237</v>
      </c>
      <c r="D15" s="4"/>
      <c r="E15" s="12">
        <v>24.3</v>
      </c>
      <c r="F15" s="13">
        <f>IF(AND(E15&gt;1,NOT(E15="NH"),NOT(E15="NM"),NOT(E15="DNS"),NOT(E15="-")),ROUNDDOWN(9.23075*(26.7-E15)^1.835,0),0)</f>
        <v>46</v>
      </c>
      <c r="G15" s="13"/>
      <c r="H15" s="14"/>
      <c r="I15" s="13">
        <f>IF(AND(H15&gt;1,NOT(H15="NH"),NOT(H15="NM"),NOT(H15="DNS"),NOT(H15="-")),ROUNDDOWN(1.84523*(H15-75)^1.348,0),0)</f>
        <v>0</v>
      </c>
      <c r="J15" s="13"/>
      <c r="K15" s="15" t="s">
        <v>55</v>
      </c>
      <c r="L15" s="13">
        <f>IF(AND(K15&gt;1,NOT(K15="NH"),NOT(K15="NM"),NOT(K15="DNS"),NOT(K15="-")),ROUNDDOWN(56.0211*(K15-1.5)^1.05,0),0)</f>
        <v>146</v>
      </c>
      <c r="M15" s="13"/>
      <c r="N15" s="12"/>
      <c r="O15" s="13">
        <f>IF(AND(N15&gt;1,NOT(N15="NH"),NOT(N15="NM"),NOT(N15="DNS"),NOT(N15="-")),ROUNDDOWN(4.990087*(42.5-N15)^1.81,0),0)</f>
        <v>0</v>
      </c>
      <c r="P15" s="13"/>
      <c r="Q15" s="14">
        <v>178</v>
      </c>
      <c r="R15" s="13">
        <v>0</v>
      </c>
      <c r="S15" s="13"/>
      <c r="T15" s="15" t="s">
        <v>56</v>
      </c>
      <c r="U15" s="13">
        <f>IF(AND(T15&gt;1,NOT(T15="NH"),NOT(T15="NM"),NOT(T15="DNS"),NOT(T15="-")),ROUNDDOWN(15.9803*(T15-3.8)^1.04,0),0)</f>
        <v>45</v>
      </c>
      <c r="V15" s="13"/>
      <c r="W15" s="14"/>
      <c r="X15" s="13">
        <f>IF(AND(W15&gt;1,NOT(W15="NH"),NOT(W15="NM"),NOT(W15="DNS"),NOT(W15="-")),ROUNDDOWN(0.11193*(254-(MID(W15,1,1)*60+MID(W15,3,5)))^1.88,0),0)</f>
        <v>0</v>
      </c>
      <c r="Y15" s="6"/>
      <c r="Z15" s="8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11" customFormat="1" x14ac:dyDescent="0.2">
      <c r="A16" s="1">
        <v>15</v>
      </c>
      <c r="B16" s="2" t="s">
        <v>59</v>
      </c>
      <c r="C16" s="3">
        <f>F16+I16+L16+O16+R16+U16+X16</f>
        <v>124</v>
      </c>
      <c r="D16" s="4"/>
      <c r="E16" s="12"/>
      <c r="F16" s="13">
        <f>IF(AND(E16&gt;1,NOT(E16="NH"),NOT(E16="NM"),NOT(E16="DNS"),NOT(E16="-")),ROUNDDOWN(9.23075*(26.7-E16)^1.835,0),0)</f>
        <v>0</v>
      </c>
      <c r="G16" s="13"/>
      <c r="H16" s="14"/>
      <c r="I16" s="13">
        <f>IF(AND(H16&gt;1,NOT(H16="NH"),NOT(H16="NM"),NOT(H16="DNS"),NOT(H16="-")),ROUNDDOWN(1.84523*(H16-75)^1.348,0),0)</f>
        <v>0</v>
      </c>
      <c r="J16" s="13"/>
      <c r="K16" s="15"/>
      <c r="L16" s="13">
        <f>IF(AND(K16&gt;1,NOT(K16="NH"),NOT(K16="NM"),NOT(K16="DNS"),NOT(K16="-")),ROUNDDOWN(56.0211*(K16-1.5)^1.05,0),0)</f>
        <v>0</v>
      </c>
      <c r="M16" s="13"/>
      <c r="N16" s="12"/>
      <c r="O16" s="13">
        <f>IF(AND(N16&gt;1,NOT(N16="NH"),NOT(N16="NM"),NOT(N16="DNS"),NOT(N16="-")),ROUNDDOWN(4.990087*(42.5-N16)^1.81,0),0)</f>
        <v>0</v>
      </c>
      <c r="P16" s="13"/>
      <c r="Q16" s="14">
        <v>310</v>
      </c>
      <c r="R16" s="13">
        <f>IF(AND(Q16&gt;1,NOT(Q16="NH"),NOT(Q16="NM"),NOT(Q16="DNS"),NOT(Q16="-")),ROUNDDOWN(0.188807*(Q16-210)^1.41,0),0)</f>
        <v>124</v>
      </c>
      <c r="S16" s="13"/>
      <c r="T16" s="15"/>
      <c r="U16" s="13">
        <f>IF(AND(T16&gt;1,NOT(T16="NH"),NOT(T16="NM"),NOT(T16="DNS"),NOT(T16="-")),ROUNDDOWN(15.9803*(T16-3.8)^1.04,0),0)</f>
        <v>0</v>
      </c>
      <c r="V16" s="13"/>
      <c r="W16" s="14"/>
      <c r="X16" s="13">
        <f>IF(AND(W16&gt;1,NOT(W16="NH"),NOT(W16="NM"),NOT(W16="DNS"),NOT(W16="-")),ROUNDDOWN(0.11193*(254-(MID(W16,1,1)*60+MID(W16,3,5)))^1.88,0),0)</f>
        <v>0</v>
      </c>
      <c r="Y16" s="6"/>
      <c r="Z16" s="8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11" customFormat="1" x14ac:dyDescent="0.2">
      <c r="A17" s="1">
        <v>16</v>
      </c>
      <c r="B17" s="2" t="s">
        <v>64</v>
      </c>
      <c r="C17" s="3">
        <f>F17+I17+L17+O17+R17+U17+X17</f>
        <v>113</v>
      </c>
      <c r="D17" s="4"/>
      <c r="E17" s="12">
        <v>36.799999999999997</v>
      </c>
      <c r="F17" s="13">
        <v>0</v>
      </c>
      <c r="G17" s="13"/>
      <c r="H17" s="14"/>
      <c r="I17" s="13">
        <f>IF(AND(H17&gt;1,NOT(H17="NH"),NOT(H17="NM"),NOT(H17="DNS"),NOT(H17="-")),ROUNDDOWN(1.84523*(H17-75)^1.348,0),0)</f>
        <v>0</v>
      </c>
      <c r="J17" s="13"/>
      <c r="K17" s="15"/>
      <c r="L17" s="13">
        <f>IF(AND(K17&gt;1,NOT(K17="NH"),NOT(K17="NM"),NOT(K17="DNS"),NOT(K17="-")),ROUNDDOWN(56.0211*(K17-1.5)^1.05,0),0)</f>
        <v>0</v>
      </c>
      <c r="M17" s="13"/>
      <c r="N17" s="12"/>
      <c r="O17" s="13">
        <f>IF(AND(N17&gt;1,NOT(N17="NH"),NOT(N17="NM"),NOT(N17="DNS"),NOT(N17="-")),ROUNDDOWN(4.990087*(42.5-N17)^1.81,0),0)</f>
        <v>0</v>
      </c>
      <c r="P17" s="13"/>
      <c r="Q17" s="14">
        <v>285</v>
      </c>
      <c r="R17" s="13">
        <f>IF(AND(Q17&gt;1,NOT(Q17="NH"),NOT(Q17="NM"),NOT(Q17="DNS"),NOT(Q17="-")),ROUNDDOWN(0.188807*(Q17-210)^1.41,0),0)</f>
        <v>83</v>
      </c>
      <c r="S17" s="13"/>
      <c r="T17" s="15" t="s">
        <v>61</v>
      </c>
      <c r="U17" s="13">
        <f>IF(AND(T17&gt;1,NOT(T17="NH"),NOT(T17="NM"),NOT(T17="DNS"),NOT(T17="-")),ROUNDDOWN(15.9803*(T17-3.8)^1.04,0),0)</f>
        <v>30</v>
      </c>
      <c r="V17" s="13"/>
      <c r="W17" s="14"/>
      <c r="X17" s="13">
        <f>IF(AND(W17&gt;1,NOT(W17="NH"),NOT(W17="NM"),NOT(W17="DNS"),NOT(W17="-")),ROUNDDOWN(0.11193*(254-(MID(W17,1,1)*60+MID(W17,3,5)))^1.88,0),0)</f>
        <v>0</v>
      </c>
      <c r="Y17" s="6"/>
      <c r="Z17" s="8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s="11" customFormat="1" x14ac:dyDescent="0.2">
      <c r="A18" s="1">
        <v>17</v>
      </c>
      <c r="B18" s="2" t="s">
        <v>62</v>
      </c>
      <c r="C18" s="3">
        <f>F18+I18+L18+O18+R18+U18+X18</f>
        <v>81</v>
      </c>
      <c r="D18" s="4"/>
      <c r="E18" s="12"/>
      <c r="F18" s="13">
        <f>IF(AND(E18&gt;1,NOT(E18="NH"),NOT(E18="NM"),NOT(E18="DNS"),NOT(E18="-")),ROUNDDOWN(9.23075*(26.7-E18)^1.835,0),0)</f>
        <v>0</v>
      </c>
      <c r="G18" s="13"/>
      <c r="H18" s="8"/>
      <c r="I18" s="13">
        <f>IF(AND(H18&gt;1,NOT(H18="NH"),NOT(H18="NM"),NOT(H18="DNS"),NOT(H18="-")),ROUNDDOWN(1.84523*(H18-75)^1.348,0),0)</f>
        <v>0</v>
      </c>
      <c r="J18" s="13"/>
      <c r="K18" s="16"/>
      <c r="L18" s="13">
        <f>IF(AND(K18&gt;1,NOT(K18="NH"),NOT(K18="NM"),NOT(K18="DNS"),NOT(K18="-")),ROUNDDOWN(56.0211*(K18-1.5)^1.05,0),0)</f>
        <v>0</v>
      </c>
      <c r="M18" s="13"/>
      <c r="N18" s="17"/>
      <c r="O18" s="13">
        <f>IF(AND(N18&gt;1,NOT(N18="NH"),NOT(N18="NM"),NOT(N18="DNS"),NOT(N18="-")),ROUNDDOWN(4.990087*(42.5-N18)^1.81,0),0)</f>
        <v>0</v>
      </c>
      <c r="P18" s="13"/>
      <c r="Q18" s="14">
        <v>284</v>
      </c>
      <c r="R18" s="13">
        <f>IF(AND(Q18&gt;1,NOT(Q18="NH"),NOT(Q18="NM"),NOT(Q18="DNS"),NOT(Q18="-")),ROUNDDOWN(0.188807*(Q18-210)^1.41,0),0)</f>
        <v>81</v>
      </c>
      <c r="S18" s="13"/>
      <c r="T18" s="15"/>
      <c r="U18" s="13">
        <f>IF(AND(T18&gt;1,NOT(T18="NH"),NOT(T18="NM"),NOT(T18="DNS"),NOT(T18="-")),ROUNDDOWN(15.9803*(T18-3.8)^1.04,0),0)</f>
        <v>0</v>
      </c>
      <c r="V18" s="13"/>
      <c r="W18" s="8"/>
      <c r="X18" s="13">
        <f>IF(AND(W18&gt;1,NOT(W18="NH"),NOT(W18="NM"),NOT(W18="DNS"),NOT(W18="-")),ROUNDDOWN(0.11193*(254-(MID(W18,1,1)*60+MID(W18,3,5)))^1.88,0),0)</f>
        <v>0</v>
      </c>
      <c r="Y18" s="6"/>
      <c r="Z18" s="8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24" spans="1:36" s="11" customFormat="1" x14ac:dyDescent="0.2">
      <c r="C24" s="18"/>
      <c r="D24" s="18"/>
      <c r="E24" s="19"/>
      <c r="F24" s="20"/>
      <c r="G24" s="20"/>
      <c r="H24" s="10"/>
      <c r="I24" s="20"/>
      <c r="J24" s="20"/>
      <c r="K24" s="21"/>
      <c r="L24" s="20"/>
      <c r="M24" s="20"/>
      <c r="N24" s="19"/>
      <c r="O24" s="20"/>
      <c r="P24" s="20"/>
      <c r="Q24" s="10"/>
      <c r="R24" s="20"/>
      <c r="S24" s="20"/>
      <c r="T24" s="21"/>
      <c r="U24" s="20"/>
      <c r="V24" s="20"/>
      <c r="W24" s="10"/>
      <c r="X24" s="20"/>
      <c r="Y24" s="22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11" customFormat="1" x14ac:dyDescent="0.2">
      <c r="C25" s="18"/>
      <c r="D25" s="18"/>
      <c r="E25" s="19"/>
      <c r="F25" s="20"/>
      <c r="G25" s="20"/>
      <c r="H25" s="10"/>
      <c r="I25" s="20"/>
      <c r="J25" s="20"/>
      <c r="K25" s="21"/>
      <c r="L25" s="20"/>
      <c r="M25" s="20"/>
      <c r="N25" s="19"/>
      <c r="O25" s="20"/>
      <c r="P25" s="20"/>
      <c r="Q25" s="10"/>
      <c r="R25" s="20"/>
      <c r="S25" s="20"/>
      <c r="T25" s="21"/>
      <c r="U25" s="20"/>
      <c r="V25" s="20"/>
      <c r="W25" s="10"/>
      <c r="X25" s="20"/>
      <c r="Y25" s="22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11" customFormat="1" x14ac:dyDescent="0.2">
      <c r="C26" s="18"/>
      <c r="D26" s="18"/>
      <c r="E26" s="19"/>
      <c r="F26" s="20"/>
      <c r="G26" s="20"/>
      <c r="H26" s="10"/>
      <c r="I26" s="20"/>
      <c r="J26" s="20"/>
      <c r="K26" s="21"/>
      <c r="L26" s="20"/>
      <c r="M26" s="20"/>
      <c r="N26" s="19"/>
      <c r="O26" s="20"/>
      <c r="P26" s="20"/>
      <c r="Q26" s="10"/>
      <c r="R26" s="20"/>
      <c r="S26" s="20"/>
      <c r="T26" s="21"/>
      <c r="U26" s="20"/>
      <c r="V26" s="20"/>
      <c r="W26" s="10"/>
      <c r="X26" s="20"/>
      <c r="Y26" s="22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</sheetData>
  <mergeCells count="6">
    <mergeCell ref="E1:F1"/>
    <mergeCell ref="T1:U1"/>
    <mergeCell ref="W1:X1"/>
    <mergeCell ref="H1:I1"/>
    <mergeCell ref="N1:O1"/>
    <mergeCell ref="Q1:R1"/>
  </mergeCells>
  <pageMargins left="0.39370078740157483" right="0.39370078740157483" top="0.74803149606299213" bottom="0.74803149606299213" header="0.31496062992125984" footer="0.31496062992125984"/>
  <pageSetup paperSize="9" scale="8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Pisteet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Anssi</dc:creator>
  <cp:lastModifiedBy>Microsoft Office User</cp:lastModifiedBy>
  <cp:lastPrinted>2016-08-28T15:29:55Z</cp:lastPrinted>
  <dcterms:created xsi:type="dcterms:W3CDTF">2016-08-22T09:51:02Z</dcterms:created>
  <dcterms:modified xsi:type="dcterms:W3CDTF">2018-09-23T07:02:41Z</dcterms:modified>
</cp:coreProperties>
</file>